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2780" windowHeight="8325" activeTab="0"/>
  </bookViews>
  <sheets>
    <sheet name="Vektorprodukt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<sst xmlns="http://schemas.openxmlformats.org/spreadsheetml/2006/main" count="46" uniqueCount="29">
  <si>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 xml:space="preserve">Punkte: </t>
  </si>
  <si>
    <t>x</t>
  </si>
  <si>
    <t>y</t>
  </si>
  <si>
    <t>z</t>
  </si>
  <si>
    <t>alpha</t>
  </si>
  <si>
    <t>Drehung:</t>
  </si>
  <si>
    <t>V</t>
  </si>
  <si>
    <t>N</t>
  </si>
  <si>
    <t xml:space="preserve"> N*N</t>
  </si>
  <si>
    <t xml:space="preserve"> N3/N*N</t>
  </si>
  <si>
    <t xml:space="preserve"> 1/Vbetrag</t>
  </si>
  <si>
    <t>K</t>
  </si>
  <si>
    <t xml:space="preserve"> 1/Kbetrag</t>
  </si>
  <si>
    <t>U</t>
  </si>
  <si>
    <t>Bild</t>
  </si>
  <si>
    <t>Roolfs</t>
  </si>
  <si>
    <t>Kreuz</t>
  </si>
  <si>
    <t>Koordinaten von a und b vertauschen</t>
  </si>
  <si>
    <t>Ansicht</t>
  </si>
  <si>
    <t>a</t>
  </si>
  <si>
    <t>b</t>
  </si>
  <si>
    <r>
      <t>n</t>
    </r>
    <r>
      <rPr>
        <vertAlign val="subscript"/>
        <sz val="11"/>
        <color indexed="9"/>
        <rFont val="Arial"/>
        <family val="2"/>
      </rPr>
      <t>1</t>
    </r>
  </si>
  <si>
    <r>
      <t>n</t>
    </r>
    <r>
      <rPr>
        <vertAlign val="subscript"/>
        <sz val="11"/>
        <color indexed="9"/>
        <rFont val="Arial"/>
        <family val="2"/>
      </rPr>
      <t>2</t>
    </r>
  </si>
  <si>
    <r>
      <t>n</t>
    </r>
    <r>
      <rPr>
        <vertAlign val="subscript"/>
        <sz val="11"/>
        <color indexed="9"/>
        <rFont val="Arial"/>
        <family val="2"/>
      </rPr>
      <t>3</t>
    </r>
  </si>
  <si>
    <t>Rotation</t>
  </si>
  <si>
    <t>a x b</t>
  </si>
  <si>
    <t xml:space="preserve">     Vektorprodukt  n = a x b</t>
  </si>
  <si>
    <t>Rotationsgeschwindigkeit</t>
  </si>
  <si>
    <t>Länge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</si>
</sst>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0"/>
    <numFmt numFmtId="166" formatCode="0.000"/>
  </numFmts>
  <fonts count="16">
    <font>
      <sz val="10"/>
      <name val="Arial"/>
      <family val="0"/>
    </font>
    <font>
      <sz val="10.25"/>
      <name val="Arial"/>
      <family val="0"/>
    </font>
    <font>
      <sz val="10"/>
      <color indexed="9"/>
      <name val="Arial"/>
      <family val="2"/>
    </font>
    <font>
      <i/>
      <sz val="9"/>
      <color indexed="9"/>
      <name val="Arial"/>
      <family val="2"/>
    </font>
    <font>
      <sz val="10"/>
      <color indexed="54"/>
      <name val="Arial"/>
      <family val="2"/>
    </font>
    <font>
      <sz val="8"/>
      <color indexed="54"/>
      <name val="Arial"/>
      <family val="2"/>
    </font>
    <font>
      <i/>
      <sz val="10"/>
      <color indexed="8"/>
      <name val="Arial"/>
      <family val="2"/>
    </font>
    <font>
      <i/>
      <sz val="9"/>
      <color indexed="54"/>
      <name val="Arial"/>
      <family val="2"/>
    </font>
    <font>
      <i/>
      <sz val="11"/>
      <color indexed="9"/>
      <name val="Arial"/>
      <family val="2"/>
    </font>
    <font>
      <sz val="1.5"/>
      <name val="Arial"/>
      <family val="2"/>
    </font>
    <font>
      <sz val="1.75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vertAlign val="subscript"/>
      <sz val="11"/>
      <color indexed="9"/>
      <name val="Arial"/>
      <family val="2"/>
    </font>
    <font>
      <i/>
      <sz val="10"/>
      <color indexed="54"/>
      <name val="Arial"/>
      <family val="2"/>
    </font>
    <font>
      <i/>
      <sz val="11"/>
      <color indexed="5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164" fontId="7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Alignment="1">
      <alignment/>
    </xf>
    <xf numFmtId="2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0" fontId="4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"/>
          <c:w val="0.9925"/>
          <c:h val="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Vektorprodukt!$I$3:$I$7</c:f>
              <c:numCache/>
            </c:numRef>
          </c:xVal>
          <c:yVal>
            <c:numRef>
              <c:f>Vektorprodukt!$J$3:$J$7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Vektorprodukt!$I$8:$I$9</c:f>
              <c:numCache/>
            </c:numRef>
          </c:xVal>
          <c:yVal>
            <c:numRef>
              <c:f>Vektorprodukt!$J$8:$J$9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Vektorprodukt!$I$10:$I$14</c:f>
              <c:numCache/>
            </c:numRef>
          </c:xVal>
          <c:yVal>
            <c:numRef>
              <c:f>Vektorprodukt!$J$10:$J$14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Vektorprodukt!$I$15:$I$16</c:f>
              <c:numCache/>
            </c:numRef>
          </c:xVal>
          <c:yVal>
            <c:numRef>
              <c:f>Vektorprodukt!$J$15:$J$16</c:f>
              <c:numCache/>
            </c:numRef>
          </c:yVal>
          <c:smooth val="0"/>
        </c:ser>
        <c:ser>
          <c:idx val="5"/>
          <c:order val="4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 x 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Vektorprodukt!$I$22:$I$23</c:f>
              <c:numCache/>
            </c:numRef>
          </c:xVal>
          <c:yVal>
            <c:numRef>
              <c:f>Vektorprodukt!$J$22:$J$23</c:f>
              <c:numCache/>
            </c:numRef>
          </c:yVal>
          <c:smooth val="0"/>
        </c:ser>
        <c:ser>
          <c:idx val="6"/>
          <c:order val="5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Vektorprodukt!$I$24:$I$26</c:f>
              <c:numCache/>
            </c:numRef>
          </c:xVal>
          <c:yVal>
            <c:numRef>
              <c:f>Vektorprodukt!$J$24:$J$26</c:f>
              <c:numCache/>
            </c:numRef>
          </c:yVal>
          <c:smooth val="0"/>
        </c:ser>
        <c:ser>
          <c:idx val="7"/>
          <c:order val="6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Arial"/>
                        <a:ea typeface="Arial"/>
                        <a:cs typeface="Arial"/>
                      </a:rPr>
                      <a:t>z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Vektorprodukt!$I$27:$I$28</c:f>
              <c:numCache/>
            </c:numRef>
          </c:xVal>
          <c:yVal>
            <c:numRef>
              <c:f>Vektorprodukt!$J$27:$J$28</c:f>
              <c:numCache/>
            </c:numRef>
          </c:yVal>
          <c:smooth val="0"/>
        </c:ser>
        <c:ser>
          <c:idx val="8"/>
          <c:order val="7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x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Vektorprodukt!$I$29:$I$30</c:f>
              <c:numCache/>
            </c:numRef>
          </c:xVal>
          <c:yVal>
            <c:numRef>
              <c:f>Vektorprodukt!$J$29:$J$30</c:f>
              <c:numCache/>
            </c:numRef>
          </c:yVal>
          <c:smooth val="0"/>
        </c:ser>
        <c:ser>
          <c:idx val="9"/>
          <c:order val="8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Vektorprodukt!$I$31:$I$32</c:f>
              <c:numCache/>
            </c:numRef>
          </c:xVal>
          <c:yVal>
            <c:numRef>
              <c:f>Vektorprodukt!$J$31:$J$32</c:f>
              <c:numCache/>
            </c:numRef>
          </c:yVal>
          <c:smooth val="0"/>
        </c:ser>
        <c:axId val="40754415"/>
        <c:axId val="31245416"/>
      </c:scatterChart>
      <c:valAx>
        <c:axId val="40754415"/>
        <c:scaling>
          <c:orientation val="minMax"/>
          <c:max val="1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245416"/>
        <c:crosses val="autoZero"/>
        <c:crossBetween val="midCat"/>
        <c:dispUnits/>
        <c:majorUnit val="1"/>
      </c:valAx>
      <c:valAx>
        <c:axId val="31245416"/>
        <c:scaling>
          <c:orientation val="minMax"/>
          <c:max val="1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754415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image" Target="../media/image10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Relationship Id="rId6" Type="http://schemas.openxmlformats.org/officeDocument/2006/relationships/image" Target="../media/image7.emf" /><Relationship Id="rId7" Type="http://schemas.openxmlformats.org/officeDocument/2006/relationships/image" Target="../media/image5.emf" /><Relationship Id="rId8" Type="http://schemas.openxmlformats.org/officeDocument/2006/relationships/image" Target="../media/image11.emf" /><Relationship Id="rId9" Type="http://schemas.openxmlformats.org/officeDocument/2006/relationships/image" Target="../media/image9.emf" /><Relationship Id="rId10" Type="http://schemas.openxmlformats.org/officeDocument/2006/relationships/image" Target="../media/image8.emf" /><Relationship Id="rId11" Type="http://schemas.openxmlformats.org/officeDocument/2006/relationships/image" Target="../media/image6.emf" /><Relationship Id="rId1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19</xdr:row>
      <xdr:rowOff>66675</xdr:rowOff>
    </xdr:from>
    <xdr:to>
      <xdr:col>19</xdr:col>
      <xdr:colOff>314325</xdr:colOff>
      <xdr:row>25</xdr:row>
      <xdr:rowOff>47625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33675"/>
          <a:ext cx="114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</xdr:row>
      <xdr:rowOff>57150</xdr:rowOff>
    </xdr:from>
    <xdr:to>
      <xdr:col>14</xdr:col>
      <xdr:colOff>19050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171450" y="152400"/>
        <a:ext cx="40576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21</xdr:col>
      <xdr:colOff>28575</xdr:colOff>
      <xdr:row>20</xdr:row>
      <xdr:rowOff>47625</xdr:rowOff>
    </xdr:from>
    <xdr:to>
      <xdr:col>21</xdr:col>
      <xdr:colOff>142875</xdr:colOff>
      <xdr:row>26</xdr:row>
      <xdr:rowOff>28575</xdr:rowOff>
    </xdr:to>
    <xdr:pic>
      <xdr:nvPicPr>
        <xdr:cNvPr id="3" name="ScrollBar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2876550"/>
          <a:ext cx="114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333375</xdr:colOff>
      <xdr:row>24</xdr:row>
      <xdr:rowOff>38100</xdr:rowOff>
    </xdr:from>
    <xdr:to>
      <xdr:col>22</xdr:col>
      <xdr:colOff>247650</xdr:colOff>
      <xdr:row>25</xdr:row>
      <xdr:rowOff>104775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15125" y="3514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21</xdr:row>
      <xdr:rowOff>47625</xdr:rowOff>
    </xdr:from>
    <xdr:to>
      <xdr:col>15</xdr:col>
      <xdr:colOff>200025</xdr:colOff>
      <xdr:row>27</xdr:row>
      <xdr:rowOff>28575</xdr:rowOff>
    </xdr:to>
    <xdr:pic>
      <xdr:nvPicPr>
        <xdr:cNvPr id="5" name="ScrollBar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0" y="3038475"/>
          <a:ext cx="114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21</xdr:row>
      <xdr:rowOff>57150</xdr:rowOff>
    </xdr:from>
    <xdr:to>
      <xdr:col>16</xdr:col>
      <xdr:colOff>247650</xdr:colOff>
      <xdr:row>27</xdr:row>
      <xdr:rowOff>38100</xdr:rowOff>
    </xdr:to>
    <xdr:pic>
      <xdr:nvPicPr>
        <xdr:cNvPr id="6" name="ScrollBar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05375" y="3048000"/>
          <a:ext cx="114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21</xdr:row>
      <xdr:rowOff>66675</xdr:rowOff>
    </xdr:from>
    <xdr:to>
      <xdr:col>17</xdr:col>
      <xdr:colOff>247650</xdr:colOff>
      <xdr:row>27</xdr:row>
      <xdr:rowOff>47625</xdr:rowOff>
    </xdr:to>
    <xdr:pic>
      <xdr:nvPicPr>
        <xdr:cNvPr id="7" name="ScrollBar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38750" y="3057525"/>
          <a:ext cx="114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11</xdr:row>
      <xdr:rowOff>76200</xdr:rowOff>
    </xdr:from>
    <xdr:to>
      <xdr:col>15</xdr:col>
      <xdr:colOff>180975</xdr:colOff>
      <xdr:row>15</xdr:row>
      <xdr:rowOff>133350</xdr:rowOff>
    </xdr:to>
    <xdr:pic>
      <xdr:nvPicPr>
        <xdr:cNvPr id="8" name="ScrollBar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52950" y="1181100"/>
          <a:ext cx="114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104775</xdr:colOff>
      <xdr:row>11</xdr:row>
      <xdr:rowOff>76200</xdr:rowOff>
    </xdr:from>
    <xdr:to>
      <xdr:col>16</xdr:col>
      <xdr:colOff>219075</xdr:colOff>
      <xdr:row>15</xdr:row>
      <xdr:rowOff>133350</xdr:rowOff>
    </xdr:to>
    <xdr:pic>
      <xdr:nvPicPr>
        <xdr:cNvPr id="9" name="ScrollBar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76800" y="1181100"/>
          <a:ext cx="114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11</xdr:row>
      <xdr:rowOff>76200</xdr:rowOff>
    </xdr:from>
    <xdr:to>
      <xdr:col>17</xdr:col>
      <xdr:colOff>209550</xdr:colOff>
      <xdr:row>15</xdr:row>
      <xdr:rowOff>133350</xdr:rowOff>
    </xdr:to>
    <xdr:pic>
      <xdr:nvPicPr>
        <xdr:cNvPr id="10" name="ScrollBar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00650" y="1181100"/>
          <a:ext cx="114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200025</xdr:colOff>
      <xdr:row>14</xdr:row>
      <xdr:rowOff>47625</xdr:rowOff>
    </xdr:from>
    <xdr:to>
      <xdr:col>24</xdr:col>
      <xdr:colOff>38100</xdr:colOff>
      <xdr:row>18</xdr:row>
      <xdr:rowOff>38100</xdr:rowOff>
    </xdr:to>
    <xdr:pic>
      <xdr:nvPicPr>
        <xdr:cNvPr id="11" name="ScrollBar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10425" y="1781175"/>
          <a:ext cx="114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152400</xdr:colOff>
      <xdr:row>27</xdr:row>
      <xdr:rowOff>95250</xdr:rowOff>
    </xdr:from>
    <xdr:to>
      <xdr:col>20</xdr:col>
      <xdr:colOff>38100</xdr:colOff>
      <xdr:row>29</xdr:row>
      <xdr:rowOff>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57900" y="40576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AN61"/>
  <sheetViews>
    <sheetView showGridLines="0" showRowColHeaders="0" tabSelected="1" workbookViewId="0" topLeftCell="A6">
      <selection activeCell="S34" sqref="S34"/>
    </sheetView>
  </sheetViews>
  <sheetFormatPr defaultColWidth="11.421875" defaultRowHeight="12.75"/>
  <cols>
    <col min="1" max="1" width="5.140625" style="3" customWidth="1"/>
    <col min="2" max="2" width="2.7109375" style="3" customWidth="1"/>
    <col min="3" max="3" width="3.7109375" style="3" customWidth="1"/>
    <col min="4" max="4" width="4.28125" style="3" customWidth="1"/>
    <col min="5" max="7" width="4.8515625" style="3" customWidth="1"/>
    <col min="8" max="8" width="3.8515625" style="3" customWidth="1"/>
    <col min="9" max="10" width="4.8515625" style="3" customWidth="1"/>
    <col min="11" max="12" width="3.421875" style="3" customWidth="1"/>
    <col min="13" max="13" width="4.57421875" style="3" customWidth="1"/>
    <col min="14" max="14" width="7.7109375" style="3" customWidth="1"/>
    <col min="15" max="15" width="4.140625" style="3" customWidth="1"/>
    <col min="16" max="16" width="4.28125" style="3" customWidth="1"/>
    <col min="17" max="17" width="5.00390625" style="3" customWidth="1"/>
    <col min="18" max="18" width="5.57421875" style="3" customWidth="1"/>
    <col min="19" max="19" width="6.421875" style="3" customWidth="1"/>
    <col min="20" max="20" width="5.140625" style="3" customWidth="1"/>
    <col min="21" max="21" width="2.00390625" style="3" customWidth="1"/>
    <col min="22" max="22" width="5.140625" style="3" customWidth="1"/>
    <col min="23" max="23" width="4.28125" style="3" customWidth="1"/>
    <col min="24" max="24" width="4.140625" style="3" customWidth="1"/>
    <col min="25" max="25" width="4.421875" style="3" customWidth="1"/>
    <col min="26" max="26" width="5.00390625" style="3" customWidth="1"/>
    <col min="27" max="27" width="5.421875" style="3" customWidth="1"/>
    <col min="28" max="28" width="6.28125" style="3" customWidth="1"/>
    <col min="29" max="16384" width="11.421875" style="3" customWidth="1"/>
  </cols>
  <sheetData>
    <row r="1" spans="1:28" s="1" customFormat="1" ht="1.5" customHeight="1">
      <c r="A1" s="5" t="s">
        <v>0</v>
      </c>
      <c r="B1" s="5"/>
      <c r="C1" s="5"/>
      <c r="D1" s="5"/>
      <c r="E1" s="5" t="s">
        <v>5</v>
      </c>
      <c r="F1" s="5"/>
      <c r="G1" s="5"/>
      <c r="H1" s="5"/>
      <c r="I1" s="5" t="s">
        <v>14</v>
      </c>
      <c r="J1" s="5"/>
      <c r="K1" s="5"/>
      <c r="L1" s="5"/>
      <c r="M1" s="6"/>
      <c r="N1" s="6" t="s">
        <v>1</v>
      </c>
      <c r="O1" s="6" t="s">
        <v>2</v>
      </c>
      <c r="P1" s="6" t="s">
        <v>3</v>
      </c>
      <c r="Q1" s="6"/>
      <c r="R1" s="6" t="s">
        <v>4</v>
      </c>
      <c r="S1" s="5"/>
      <c r="T1" s="5"/>
      <c r="U1" s="5"/>
      <c r="V1" s="5"/>
      <c r="W1" s="5">
        <v>0</v>
      </c>
      <c r="X1" s="5"/>
      <c r="Y1" s="5"/>
      <c r="Z1" s="5"/>
      <c r="AA1" s="5"/>
      <c r="AB1" s="5"/>
    </row>
    <row r="2" spans="1:28" s="1" customFormat="1" ht="1.5" customHeight="1">
      <c r="A2" s="6" t="s">
        <v>1</v>
      </c>
      <c r="B2" s="6" t="s">
        <v>2</v>
      </c>
      <c r="C2" s="6" t="s">
        <v>3</v>
      </c>
      <c r="D2" s="5"/>
      <c r="E2" s="6" t="s">
        <v>1</v>
      </c>
      <c r="F2" s="6" t="s">
        <v>2</v>
      </c>
      <c r="G2" s="6" t="s">
        <v>3</v>
      </c>
      <c r="H2" s="5"/>
      <c r="I2" s="6" t="s">
        <v>1</v>
      </c>
      <c r="J2" s="6" t="s">
        <v>2</v>
      </c>
      <c r="K2" s="5"/>
      <c r="L2" s="5"/>
      <c r="M2" s="6" t="s">
        <v>7</v>
      </c>
      <c r="N2" s="6">
        <f>T2/30000*10-5</f>
        <v>2.46</v>
      </c>
      <c r="O2" s="6">
        <f>U2/30000*10-5</f>
        <v>-2.778</v>
      </c>
      <c r="P2" s="6">
        <f>V2/30000*8-4</f>
        <v>0.9122666666666666</v>
      </c>
      <c r="Q2" s="6"/>
      <c r="R2" s="6">
        <f>IF(W1=1,R6,R4)</f>
        <v>4.8420000000000005</v>
      </c>
      <c r="S2" s="26" t="s">
        <v>7</v>
      </c>
      <c r="T2" s="5">
        <v>22380</v>
      </c>
      <c r="U2" s="5">
        <v>6666</v>
      </c>
      <c r="V2" s="5">
        <v>18421</v>
      </c>
      <c r="W2" s="5"/>
      <c r="X2" s="5"/>
      <c r="Y2" s="6"/>
      <c r="Z2" s="5"/>
      <c r="AA2" s="5"/>
      <c r="AB2" s="5"/>
    </row>
    <row r="3" spans="1:28" s="1" customFormat="1" ht="1.5" customHeight="1">
      <c r="A3" s="6">
        <f>IF($T$10=1,X6,X7)</f>
        <v>0.7999999999999998</v>
      </c>
      <c r="B3" s="6">
        <f>IF($T$10=1,Y6,Y7)</f>
        <v>-3</v>
      </c>
      <c r="C3" s="6">
        <f>IF($T$10=1,Z6,Z7)</f>
        <v>1.2000000000000002</v>
      </c>
      <c r="D3" s="5" t="s">
        <v>1</v>
      </c>
      <c r="E3" s="27">
        <f aca="true" t="shared" si="0" ref="E3:E12">A3*COS($R$2)-B3*SIN($R$2)</f>
        <v>-2.8714379837567456</v>
      </c>
      <c r="F3" s="27">
        <f aca="true" t="shared" si="1" ref="F3:F12">A3*SIN($R$2)+B3*COS($R$2)</f>
        <v>-1.1810350991562415</v>
      </c>
      <c r="G3" s="27">
        <f aca="true" t="shared" si="2" ref="G3:G12">C3</f>
        <v>1.2000000000000002</v>
      </c>
      <c r="H3" s="5"/>
      <c r="I3" s="5">
        <f aca="true" t="shared" si="3" ref="I3:I32">E3*$N$9+F3*$O$9+G3*$P$9</f>
        <v>-2.932698217704111</v>
      </c>
      <c r="J3" s="5">
        <f aca="true" t="shared" si="4" ref="J3:J32">E3*$N$6+F3*$O$6+G3*$P$4</f>
        <v>1.4264128744008269</v>
      </c>
      <c r="K3" s="5"/>
      <c r="L3" s="5"/>
      <c r="M3" s="6" t="s">
        <v>8</v>
      </c>
      <c r="N3" s="5">
        <f>Skalarprodukt(N2:P2,N2:P2)</f>
        <v>14.60111447111111</v>
      </c>
      <c r="O3" s="5" t="s">
        <v>9</v>
      </c>
      <c r="P3" s="5"/>
      <c r="Q3" s="28">
        <f>P2/N3</f>
        <v>0.06247924899648056</v>
      </c>
      <c r="R3" s="29">
        <v>24210</v>
      </c>
      <c r="S3" s="5"/>
      <c r="T3" s="5"/>
      <c r="U3" s="5"/>
      <c r="V3" s="5"/>
      <c r="W3" s="5"/>
      <c r="X3" s="5">
        <v>42</v>
      </c>
      <c r="Y3" s="5">
        <v>80</v>
      </c>
      <c r="Z3" s="5">
        <v>38</v>
      </c>
      <c r="AA3" s="5"/>
      <c r="AB3" s="5"/>
    </row>
    <row r="4" spans="1:28" s="1" customFormat="1" ht="1.5" customHeight="1">
      <c r="A4" s="6">
        <f>A3</f>
        <v>0.7999999999999998</v>
      </c>
      <c r="B4" s="6">
        <f>B3</f>
        <v>-3</v>
      </c>
      <c r="C4" s="6">
        <v>0</v>
      </c>
      <c r="D4" s="5"/>
      <c r="E4" s="27">
        <f t="shared" si="0"/>
        <v>-2.8714379837567456</v>
      </c>
      <c r="F4" s="27">
        <f t="shared" si="1"/>
        <v>-1.1810350991562415</v>
      </c>
      <c r="G4" s="27">
        <f t="shared" si="2"/>
        <v>0</v>
      </c>
      <c r="H4" s="5"/>
      <c r="I4" s="5">
        <f t="shared" si="3"/>
        <v>-2.932698217704111</v>
      </c>
      <c r="J4" s="5">
        <f t="shared" si="4"/>
        <v>0.23109726226702387</v>
      </c>
      <c r="K4" s="5"/>
      <c r="L4" s="5"/>
      <c r="M4" s="6" t="s">
        <v>6</v>
      </c>
      <c r="N4" s="30">
        <f>-Q3*N2</f>
        <v>-0.15369895253134216</v>
      </c>
      <c r="O4" s="5">
        <f>-Q3*O2</f>
        <v>0.17356735371222298</v>
      </c>
      <c r="P4" s="5">
        <f>1-Q3*Q3</f>
        <v>0.9960963434448358</v>
      </c>
      <c r="Q4" s="5"/>
      <c r="R4" s="5">
        <f>R3/30000*6</f>
        <v>4.8420000000000005</v>
      </c>
      <c r="S4" s="5"/>
      <c r="T4" s="5"/>
      <c r="U4" s="5"/>
      <c r="V4" s="5"/>
      <c r="W4" s="5"/>
      <c r="X4" s="5">
        <v>80</v>
      </c>
      <c r="Y4" s="5">
        <v>35</v>
      </c>
      <c r="Z4" s="5">
        <v>40</v>
      </c>
      <c r="AA4" s="5"/>
      <c r="AB4" s="5"/>
    </row>
    <row r="5" spans="1:28" s="1" customFormat="1" ht="1.5" customHeight="1">
      <c r="A5" s="6">
        <f>A4</f>
        <v>0.7999999999999998</v>
      </c>
      <c r="B5" s="6">
        <v>0</v>
      </c>
      <c r="C5" s="6">
        <v>0</v>
      </c>
      <c r="D5" s="5"/>
      <c r="E5" s="27">
        <f t="shared" si="0"/>
        <v>0.10339874775629276</v>
      </c>
      <c r="F5" s="27">
        <f t="shared" si="1"/>
        <v>-0.7932897950701434</v>
      </c>
      <c r="G5" s="27">
        <f t="shared" si="2"/>
        <v>0</v>
      </c>
      <c r="H5" s="5"/>
      <c r="I5" s="5">
        <f t="shared" si="3"/>
        <v>-0.4485072850070688</v>
      </c>
      <c r="J5" s="5">
        <f t="shared" si="4"/>
        <v>-0.15016958378083617</v>
      </c>
      <c r="K5" s="5"/>
      <c r="L5" s="5"/>
      <c r="M5" s="6" t="s">
        <v>10</v>
      </c>
      <c r="N5" s="5">
        <f>1/Betrag(N4:P4)</f>
        <v>0.9777843937658477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1" customFormat="1" ht="12.75">
      <c r="A6" s="6">
        <f>A4</f>
        <v>0.7999999999999998</v>
      </c>
      <c r="B6" s="6">
        <f>B4</f>
        <v>-3</v>
      </c>
      <c r="C6" s="6">
        <f>C4</f>
        <v>0</v>
      </c>
      <c r="D6" s="5"/>
      <c r="E6" s="27">
        <f t="shared" si="0"/>
        <v>-2.8714379837567456</v>
      </c>
      <c r="F6" s="27">
        <f t="shared" si="1"/>
        <v>-1.1810350991562415</v>
      </c>
      <c r="G6" s="27">
        <f t="shared" si="2"/>
        <v>0</v>
      </c>
      <c r="H6" s="5"/>
      <c r="I6" s="5">
        <f t="shared" si="3"/>
        <v>-2.932698217704111</v>
      </c>
      <c r="J6" s="5">
        <f t="shared" si="4"/>
        <v>0.23109726226702387</v>
      </c>
      <c r="K6" s="5"/>
      <c r="L6" s="5"/>
      <c r="M6" s="6" t="s">
        <v>6</v>
      </c>
      <c r="N6" s="5">
        <f>N4*N5</f>
        <v>-0.1502844371233042</v>
      </c>
      <c r="O6" s="5">
        <f>N5*O4</f>
        <v>0.1697114497270484</v>
      </c>
      <c r="P6" s="5">
        <f>N5*P4</f>
        <v>0.9739674593075863</v>
      </c>
      <c r="Q6" s="5"/>
      <c r="R6" s="5">
        <v>17.41199999999991</v>
      </c>
      <c r="S6" s="5"/>
      <c r="T6" s="5"/>
      <c r="U6" s="5"/>
      <c r="V6" s="5"/>
      <c r="W6" s="5" t="s">
        <v>20</v>
      </c>
      <c r="X6" s="5">
        <f aca="true" t="shared" si="5" ref="X6:Z7">5-X3/10</f>
        <v>0.7999999999999998</v>
      </c>
      <c r="Y6" s="5">
        <f t="shared" si="5"/>
        <v>-3</v>
      </c>
      <c r="Z6" s="5">
        <f t="shared" si="5"/>
        <v>1.2000000000000002</v>
      </c>
      <c r="AA6" s="5"/>
      <c r="AB6" s="5"/>
    </row>
    <row r="7" spans="1:40" ht="12.75">
      <c r="A7" s="6">
        <v>0</v>
      </c>
      <c r="B7" s="6">
        <f>B6</f>
        <v>-3</v>
      </c>
      <c r="C7" s="6">
        <v>0</v>
      </c>
      <c r="D7" s="7"/>
      <c r="E7" s="27">
        <f t="shared" si="0"/>
        <v>-2.9748367315130384</v>
      </c>
      <c r="F7" s="27">
        <f t="shared" si="1"/>
        <v>-0.387745304086098</v>
      </c>
      <c r="G7" s="27">
        <f t="shared" si="2"/>
        <v>0</v>
      </c>
      <c r="H7" s="5"/>
      <c r="I7" s="5">
        <f t="shared" si="3"/>
        <v>-2.4841909326970426</v>
      </c>
      <c r="J7" s="5">
        <f t="shared" si="4"/>
        <v>0.38126684604786004</v>
      </c>
      <c r="K7" s="5"/>
      <c r="L7" s="5"/>
      <c r="M7" s="6" t="s">
        <v>11</v>
      </c>
      <c r="N7" s="5">
        <f>Vektorprodukt(N6:P6,N2:P2,1)</f>
        <v>2.8605037004941365</v>
      </c>
      <c r="O7" s="5">
        <f>Vektorprodukt(N6:P6,N2:P2,2)</f>
        <v>2.5330594324030153</v>
      </c>
      <c r="P7" s="5">
        <f>Vektorprodukt(N6:P6,N2:P2,3)</f>
        <v>-5.551115123125783E-17</v>
      </c>
      <c r="Q7" s="5"/>
      <c r="R7" s="5"/>
      <c r="S7" s="5"/>
      <c r="T7" s="5"/>
      <c r="U7" s="5"/>
      <c r="V7" s="5"/>
      <c r="W7" s="5" t="s">
        <v>19</v>
      </c>
      <c r="X7" s="27">
        <f t="shared" si="5"/>
        <v>-3</v>
      </c>
      <c r="Y7" s="27">
        <f t="shared" si="5"/>
        <v>1.5</v>
      </c>
      <c r="Z7" s="27">
        <f t="shared" si="5"/>
        <v>1</v>
      </c>
      <c r="AA7" s="5"/>
      <c r="AB7" s="5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4.25">
      <c r="A8" s="6">
        <f>A3</f>
        <v>0.7999999999999998</v>
      </c>
      <c r="B8" s="8">
        <f>B3</f>
        <v>-3</v>
      </c>
      <c r="C8" s="8">
        <f>C3</f>
        <v>1.2000000000000002</v>
      </c>
      <c r="D8" s="7" t="s">
        <v>1</v>
      </c>
      <c r="E8" s="27">
        <f t="shared" si="0"/>
        <v>-2.8714379837567456</v>
      </c>
      <c r="F8" s="27">
        <f t="shared" si="1"/>
        <v>-1.1810350991562415</v>
      </c>
      <c r="G8" s="27">
        <f t="shared" si="2"/>
        <v>1.2000000000000002</v>
      </c>
      <c r="H8" s="5"/>
      <c r="I8" s="5">
        <f t="shared" si="3"/>
        <v>-2.932698217704111</v>
      </c>
      <c r="J8" s="5">
        <f t="shared" si="4"/>
        <v>1.4264128744008269</v>
      </c>
      <c r="K8" s="5"/>
      <c r="L8" s="5"/>
      <c r="M8" s="6" t="s">
        <v>12</v>
      </c>
      <c r="N8" s="5">
        <f>1/Betrag(N7:P7)</f>
        <v>0.26172207625444693</v>
      </c>
      <c r="O8" s="5"/>
      <c r="P8" s="5"/>
      <c r="Q8" s="31"/>
      <c r="R8" s="32"/>
      <c r="S8" s="32"/>
      <c r="T8" s="32"/>
      <c r="U8" s="32"/>
      <c r="V8" s="32"/>
      <c r="W8" s="32"/>
      <c r="X8" s="5"/>
      <c r="Y8" s="5"/>
      <c r="Z8" s="5"/>
      <c r="AA8" s="5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4.25">
      <c r="A9" s="6">
        <v>0</v>
      </c>
      <c r="B9" s="8">
        <v>0</v>
      </c>
      <c r="C9" s="8">
        <v>0</v>
      </c>
      <c r="D9" s="7"/>
      <c r="E9" s="27">
        <f t="shared" si="0"/>
        <v>0</v>
      </c>
      <c r="F9" s="27">
        <f t="shared" si="1"/>
        <v>0</v>
      </c>
      <c r="G9" s="27">
        <f t="shared" si="2"/>
        <v>0</v>
      </c>
      <c r="H9" s="5"/>
      <c r="I9" s="5">
        <f t="shared" si="3"/>
        <v>0</v>
      </c>
      <c r="J9" s="5">
        <f t="shared" si="4"/>
        <v>0</v>
      </c>
      <c r="K9" s="5"/>
      <c r="L9" s="5"/>
      <c r="M9" s="6" t="s">
        <v>13</v>
      </c>
      <c r="N9" s="5">
        <f>N7*N8</f>
        <v>0.7486569676268541</v>
      </c>
      <c r="O9" s="5">
        <f>N8*O7</f>
        <v>0.662957573924428</v>
      </c>
      <c r="P9" s="6">
        <f>N8*P7</f>
        <v>-1.4528493755519397E-17</v>
      </c>
      <c r="Q9" s="5"/>
      <c r="R9" s="32"/>
      <c r="S9" s="32"/>
      <c r="T9" s="32"/>
      <c r="U9" s="32"/>
      <c r="V9" s="32"/>
      <c r="W9" s="32"/>
      <c r="X9" s="5"/>
      <c r="Y9" s="5"/>
      <c r="Z9" s="5"/>
      <c r="AA9" s="5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6">
        <f>IF($T$10=1,X7,X6)</f>
        <v>-3</v>
      </c>
      <c r="B10" s="6">
        <f>IF($T$10=1,Y7,Y6)</f>
        <v>1.5</v>
      </c>
      <c r="C10" s="6">
        <f>IF($T$10=1,Z7,Z6)</f>
        <v>1</v>
      </c>
      <c r="D10" s="7" t="s">
        <v>2</v>
      </c>
      <c r="E10" s="27">
        <f t="shared" si="0"/>
        <v>1.0996730616704213</v>
      </c>
      <c r="F10" s="27">
        <f t="shared" si="1"/>
        <v>3.1687093835560876</v>
      </c>
      <c r="G10" s="27">
        <f t="shared" si="2"/>
        <v>1</v>
      </c>
      <c r="H10" s="5"/>
      <c r="I10" s="5">
        <f t="shared" si="3"/>
        <v>2.92399778512503</v>
      </c>
      <c r="J10" s="5">
        <f t="shared" si="4"/>
        <v>1.3685988595990415</v>
      </c>
      <c r="K10" s="5"/>
      <c r="L10" s="5"/>
      <c r="M10" s="5"/>
      <c r="N10" s="5"/>
      <c r="O10" s="5"/>
      <c r="P10" s="2" t="str">
        <f>IF($T$10=1,"a1","b1")</f>
        <v>a1</v>
      </c>
      <c r="Q10" s="2" t="str">
        <f>IF($T$10=1,"a2","b2")</f>
        <v>a2</v>
      </c>
      <c r="R10" s="2" t="str">
        <f>IF($T$10=1,"a3","b3")</f>
        <v>a3</v>
      </c>
      <c r="S10" s="5"/>
      <c r="T10" s="5">
        <v>1</v>
      </c>
      <c r="U10" s="5"/>
      <c r="V10" s="5"/>
      <c r="W10" s="5"/>
      <c r="X10" s="5"/>
      <c r="Y10" s="5">
        <v>2</v>
      </c>
      <c r="Z10" s="5"/>
      <c r="AA10" s="5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6">
        <f>A10</f>
        <v>-3</v>
      </c>
      <c r="B11" s="8">
        <f>B10</f>
        <v>1.5</v>
      </c>
      <c r="C11" s="8">
        <v>0</v>
      </c>
      <c r="D11" s="7"/>
      <c r="E11" s="27">
        <f t="shared" si="0"/>
        <v>1.0996730616704213</v>
      </c>
      <c r="F11" s="27">
        <f t="shared" si="1"/>
        <v>3.1687093835560876</v>
      </c>
      <c r="G11" s="27">
        <f t="shared" si="2"/>
        <v>0</v>
      </c>
      <c r="H11" s="5"/>
      <c r="I11" s="5">
        <f t="shared" si="3"/>
        <v>2.92399778512503</v>
      </c>
      <c r="J11" s="5">
        <f t="shared" si="4"/>
        <v>0.37250251615420565</v>
      </c>
      <c r="K11" s="5"/>
      <c r="L11" s="5"/>
      <c r="M11" s="5"/>
      <c r="N11" s="5"/>
      <c r="O11" s="5"/>
      <c r="P11" s="18">
        <f>IF($T$10=1,A10,A3)</f>
        <v>-3</v>
      </c>
      <c r="Q11" s="18">
        <f>IF($T$10=1,B10,B3)</f>
        <v>1.5</v>
      </c>
      <c r="R11" s="18">
        <f>IF($T$10=1,C10,C3)</f>
        <v>1</v>
      </c>
      <c r="S11" s="1" t="s">
        <v>26</v>
      </c>
      <c r="T11" s="1"/>
      <c r="U11" s="1"/>
      <c r="V11" s="1"/>
      <c r="W11" s="1"/>
      <c r="X11" s="1"/>
      <c r="Y11" s="30">
        <f>0.1-Y15/50</f>
        <v>0.020000000000000004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5.75" customHeight="1">
      <c r="A12" s="6">
        <f>A11</f>
        <v>-3</v>
      </c>
      <c r="B12" s="8">
        <v>0</v>
      </c>
      <c r="C12" s="8">
        <v>0</v>
      </c>
      <c r="D12" s="7"/>
      <c r="E12" s="27">
        <f t="shared" si="0"/>
        <v>-0.387745304086098</v>
      </c>
      <c r="F12" s="27">
        <f t="shared" si="1"/>
        <v>2.9748367315130384</v>
      </c>
      <c r="G12" s="27">
        <f t="shared" si="2"/>
        <v>0</v>
      </c>
      <c r="H12" s="5"/>
      <c r="I12" s="5">
        <f t="shared" si="3"/>
        <v>1.6819023187765083</v>
      </c>
      <c r="J12" s="5">
        <f t="shared" si="4"/>
        <v>0.5631359391781358</v>
      </c>
      <c r="K12" s="5"/>
      <c r="L12" s="5"/>
      <c r="M12" s="5"/>
      <c r="N12" s="5"/>
      <c r="O12" s="5"/>
      <c r="P12" s="2"/>
      <c r="Q12" s="15"/>
      <c r="R12" s="4"/>
      <c r="S12" s="21" t="s">
        <v>21</v>
      </c>
      <c r="T12" s="22">
        <f>A22</f>
        <v>4.800000000000001</v>
      </c>
      <c r="U12" s="4"/>
      <c r="V12" s="4"/>
      <c r="W12" s="4"/>
      <c r="X12" s="4"/>
      <c r="Y12" s="4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.75" customHeight="1">
      <c r="A13" s="6">
        <f>A11</f>
        <v>-3</v>
      </c>
      <c r="B13" s="8">
        <f>B11</f>
        <v>1.5</v>
      </c>
      <c r="C13" s="8">
        <f>C11</f>
        <v>0</v>
      </c>
      <c r="D13" s="7"/>
      <c r="E13" s="27">
        <f aca="true" t="shared" si="6" ref="E13:E32">A13*COS($R$2)-B13*SIN($R$2)</f>
        <v>1.0996730616704213</v>
      </c>
      <c r="F13" s="27">
        <f aca="true" t="shared" si="7" ref="F13:F32">A13*SIN($R$2)+B13*COS($R$2)</f>
        <v>3.1687093835560876</v>
      </c>
      <c r="G13" s="27">
        <f aca="true" t="shared" si="8" ref="G13:G32">C13</f>
        <v>0</v>
      </c>
      <c r="H13" s="5"/>
      <c r="I13" s="5">
        <f t="shared" si="3"/>
        <v>2.92399778512503</v>
      </c>
      <c r="J13" s="5">
        <f t="shared" si="4"/>
        <v>0.37250251615420565</v>
      </c>
      <c r="K13" s="5"/>
      <c r="L13" s="5"/>
      <c r="M13" s="5"/>
      <c r="N13" s="5"/>
      <c r="O13" s="5"/>
      <c r="P13" s="1"/>
      <c r="Q13" s="4"/>
      <c r="R13" s="4"/>
      <c r="S13" s="21" t="s">
        <v>22</v>
      </c>
      <c r="T13" s="22">
        <f>B22</f>
        <v>4.4</v>
      </c>
      <c r="U13" s="4"/>
      <c r="V13" s="4"/>
      <c r="W13" s="4"/>
      <c r="X13" s="4"/>
      <c r="Y13" s="4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8" customHeight="1">
      <c r="A14" s="6">
        <v>0</v>
      </c>
      <c r="B14" s="8">
        <f>B13</f>
        <v>1.5</v>
      </c>
      <c r="C14" s="8">
        <v>0</v>
      </c>
      <c r="D14" s="7"/>
      <c r="E14" s="27">
        <f t="shared" si="6"/>
        <v>1.4874183657565192</v>
      </c>
      <c r="F14" s="27">
        <f t="shared" si="7"/>
        <v>0.193872652043049</v>
      </c>
      <c r="G14" s="27">
        <f t="shared" si="8"/>
        <v>0</v>
      </c>
      <c r="H14" s="5"/>
      <c r="I14" s="5">
        <f t="shared" si="3"/>
        <v>1.2420954663485213</v>
      </c>
      <c r="J14" s="5">
        <f t="shared" si="4"/>
        <v>-0.19063342302393002</v>
      </c>
      <c r="K14" s="5"/>
      <c r="L14" s="5"/>
      <c r="M14" s="5"/>
      <c r="N14" s="5"/>
      <c r="O14" s="5"/>
      <c r="P14" s="1"/>
      <c r="Q14" s="4"/>
      <c r="R14" s="4"/>
      <c r="S14" s="21" t="s">
        <v>23</v>
      </c>
      <c r="T14" s="22">
        <f>C22</f>
        <v>7.800000000000001</v>
      </c>
      <c r="U14" s="4"/>
      <c r="V14" s="4"/>
      <c r="W14" s="4"/>
      <c r="X14" s="11"/>
      <c r="Y14" s="25" t="s">
        <v>27</v>
      </c>
      <c r="Z14" s="12"/>
      <c r="AA14" s="12"/>
      <c r="AB14" s="12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21" customHeight="1">
      <c r="A15" s="6">
        <f>A10</f>
        <v>-3</v>
      </c>
      <c r="B15" s="8">
        <f>B10</f>
        <v>1.5</v>
      </c>
      <c r="C15" s="8">
        <f>C10</f>
        <v>1</v>
      </c>
      <c r="D15" s="7" t="s">
        <v>2</v>
      </c>
      <c r="E15" s="27">
        <f t="shared" si="6"/>
        <v>1.0996730616704213</v>
      </c>
      <c r="F15" s="27">
        <f t="shared" si="7"/>
        <v>3.1687093835560876</v>
      </c>
      <c r="G15" s="27">
        <f t="shared" si="8"/>
        <v>1</v>
      </c>
      <c r="H15" s="5"/>
      <c r="I15" s="5">
        <f t="shared" si="3"/>
        <v>2.92399778512503</v>
      </c>
      <c r="J15" s="5">
        <f t="shared" si="4"/>
        <v>1.3685988595990415</v>
      </c>
      <c r="K15" s="5"/>
      <c r="L15" s="5"/>
      <c r="M15" s="5"/>
      <c r="N15" s="5"/>
      <c r="O15" s="5"/>
      <c r="P15" s="1"/>
      <c r="Q15" s="4"/>
      <c r="R15" s="4"/>
      <c r="S15" s="4"/>
      <c r="T15" s="19"/>
      <c r="U15" s="4"/>
      <c r="V15" s="19" t="s">
        <v>28</v>
      </c>
      <c r="W15" s="4"/>
      <c r="X15" s="11"/>
      <c r="Y15" s="33">
        <f>6-Y10</f>
        <v>4</v>
      </c>
      <c r="Z15" s="12"/>
      <c r="AA15" s="12"/>
      <c r="AB15" s="12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6">
        <v>0</v>
      </c>
      <c r="B16" s="8">
        <v>0</v>
      </c>
      <c r="C16" s="8">
        <v>0</v>
      </c>
      <c r="D16" s="7"/>
      <c r="E16" s="27">
        <f>A16*COS($R$2)-B16*SIN($R$2)</f>
        <v>0</v>
      </c>
      <c r="F16" s="27">
        <f>A16*SIN($R$2)+B16*COS($R$2)</f>
        <v>0</v>
      </c>
      <c r="G16" s="27">
        <f>C16</f>
        <v>0</v>
      </c>
      <c r="H16" s="5"/>
      <c r="I16" s="5">
        <f>E16*$N$9+F16*$O$9+G16*$P$9</f>
        <v>0</v>
      </c>
      <c r="J16" s="5">
        <f>E16*$N$6+F16*$O$6+G16*$P$4</f>
        <v>0</v>
      </c>
      <c r="K16" s="5"/>
      <c r="L16" s="5"/>
      <c r="M16" s="5"/>
      <c r="N16" s="5"/>
      <c r="O16" s="5"/>
      <c r="P16" s="1"/>
      <c r="Q16" s="4"/>
      <c r="R16" s="4"/>
      <c r="S16" s="4"/>
      <c r="T16" s="20" t="s">
        <v>25</v>
      </c>
      <c r="U16" s="4"/>
      <c r="V16" s="24">
        <f>SQRT(T12*T12+T13*T13+T14*T14)</f>
        <v>10.160708636704431</v>
      </c>
      <c r="W16" s="4"/>
      <c r="X16" s="4"/>
      <c r="Y16" s="4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6">
        <f>A3+A10</f>
        <v>-2.2</v>
      </c>
      <c r="B17" s="8">
        <f>B3+B10</f>
        <v>-1.5</v>
      </c>
      <c r="C17" s="8">
        <f>C3+C10</f>
        <v>2.2</v>
      </c>
      <c r="D17" s="7"/>
      <c r="E17" s="27">
        <f t="shared" si="6"/>
        <v>-1.7717649220863243</v>
      </c>
      <c r="F17" s="27">
        <f t="shared" si="7"/>
        <v>1.9876742843998463</v>
      </c>
      <c r="G17" s="27">
        <f t="shared" si="8"/>
        <v>2.2</v>
      </c>
      <c r="H17" s="5"/>
      <c r="I17" s="5">
        <f t="shared" si="3"/>
        <v>-0.008700432579081183</v>
      </c>
      <c r="J17" s="5">
        <f t="shared" si="4"/>
        <v>2.7950117339998686</v>
      </c>
      <c r="K17" s="5"/>
      <c r="L17" s="5"/>
      <c r="M17" s="5"/>
      <c r="N17" s="5"/>
      <c r="O17" s="5"/>
      <c r="P17" s="1"/>
      <c r="Q17" s="4"/>
      <c r="R17" s="4"/>
      <c r="S17" s="4"/>
      <c r="T17" s="20" t="str">
        <f>IF($T$10=1,"a","b")</f>
        <v>a</v>
      </c>
      <c r="U17" s="4"/>
      <c r="V17" s="25">
        <f>SQRT(P11*P11+Q11*Q11+R11*R11)</f>
        <v>3.5</v>
      </c>
      <c r="W17" s="4"/>
      <c r="X17" s="4"/>
      <c r="Y17" s="4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4.25">
      <c r="A18" s="6">
        <f>A17</f>
        <v>-2.2</v>
      </c>
      <c r="B18" s="8">
        <f>B17</f>
        <v>-1.5</v>
      </c>
      <c r="C18" s="8">
        <v>0</v>
      </c>
      <c r="D18" s="7"/>
      <c r="E18" s="27">
        <f t="shared" si="6"/>
        <v>-1.7717649220863243</v>
      </c>
      <c r="F18" s="27">
        <f t="shared" si="7"/>
        <v>1.9876742843998463</v>
      </c>
      <c r="G18" s="27">
        <f t="shared" si="8"/>
        <v>0</v>
      </c>
      <c r="H18" s="5"/>
      <c r="I18" s="5">
        <f t="shared" si="3"/>
        <v>-0.008700432579081152</v>
      </c>
      <c r="J18" s="5">
        <f t="shared" si="4"/>
        <v>0.6035997784212296</v>
      </c>
      <c r="K18" s="5"/>
      <c r="L18" s="5"/>
      <c r="M18" s="5"/>
      <c r="N18" s="5"/>
      <c r="O18" s="5"/>
      <c r="P18" s="1"/>
      <c r="Q18" s="1"/>
      <c r="R18" s="16"/>
      <c r="S18" s="4"/>
      <c r="T18" s="14" t="str">
        <f>IF($T$10=1,"b","a")</f>
        <v>b</v>
      </c>
      <c r="U18" s="1"/>
      <c r="V18" s="23">
        <f>SQRT(P21*P21+Q21*Q21+R21*R21)</f>
        <v>3.3286633954186478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6">
        <f>A18</f>
        <v>-2.2</v>
      </c>
      <c r="B19" s="8">
        <v>0</v>
      </c>
      <c r="C19" s="8">
        <v>0</v>
      </c>
      <c r="D19" s="7"/>
      <c r="E19" s="5">
        <f t="shared" si="6"/>
        <v>-0.2843465563298052</v>
      </c>
      <c r="F19" s="5">
        <f t="shared" si="7"/>
        <v>2.181546936442895</v>
      </c>
      <c r="G19" s="5">
        <f t="shared" si="8"/>
        <v>0</v>
      </c>
      <c r="H19" s="5"/>
      <c r="I19" s="5">
        <f t="shared" si="3"/>
        <v>1.2333950337694397</v>
      </c>
      <c r="J19" s="5">
        <f t="shared" si="4"/>
        <v>0.41296635539729953</v>
      </c>
      <c r="K19" s="5"/>
      <c r="L19" s="5"/>
      <c r="M19" s="5"/>
      <c r="N19" s="5"/>
      <c r="O19" s="5"/>
      <c r="P19" s="1"/>
      <c r="Q19" s="1"/>
      <c r="R19" s="17"/>
      <c r="S19" s="17"/>
      <c r="T19" s="13">
        <f>C17</f>
        <v>2.2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6">
        <f>A18</f>
        <v>-2.2</v>
      </c>
      <c r="B20" s="8">
        <f>B18</f>
        <v>-1.5</v>
      </c>
      <c r="C20" s="8">
        <f>C18</f>
        <v>0</v>
      </c>
      <c r="D20" s="7"/>
      <c r="E20" s="5">
        <f t="shared" si="6"/>
        <v>-1.7717649220863243</v>
      </c>
      <c r="F20" s="5">
        <f t="shared" si="7"/>
        <v>1.9876742843998463</v>
      </c>
      <c r="G20" s="5">
        <f t="shared" si="8"/>
        <v>0</v>
      </c>
      <c r="H20" s="5"/>
      <c r="I20" s="5">
        <f t="shared" si="3"/>
        <v>-0.008700432579081152</v>
      </c>
      <c r="J20" s="5">
        <f t="shared" si="4"/>
        <v>0.6035997784212296</v>
      </c>
      <c r="K20" s="5"/>
      <c r="L20" s="5"/>
      <c r="M20" s="5"/>
      <c r="N20" s="5"/>
      <c r="O20" s="5"/>
      <c r="P20" s="2" t="str">
        <f>IF($T$10=1,"b1","a1")</f>
        <v>b1</v>
      </c>
      <c r="Q20" s="2" t="str">
        <f>IF($T$10=1,"b2","a2")</f>
        <v>b2</v>
      </c>
      <c r="R20" s="2" t="str">
        <f>IF($T$10=1,"b3","a3")</f>
        <v>b3</v>
      </c>
      <c r="S20" s="1"/>
      <c r="T20" s="1"/>
      <c r="U20" s="1"/>
      <c r="V20" s="4" t="s">
        <v>18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6">
        <v>0</v>
      </c>
      <c r="B21" s="8">
        <f>B20</f>
        <v>-1.5</v>
      </c>
      <c r="C21" s="8">
        <v>0</v>
      </c>
      <c r="D21" s="7"/>
      <c r="E21" s="5">
        <f t="shared" si="6"/>
        <v>-1.4874183657565192</v>
      </c>
      <c r="F21" s="5">
        <f t="shared" si="7"/>
        <v>-0.193872652043049</v>
      </c>
      <c r="G21" s="5">
        <f t="shared" si="8"/>
        <v>0</v>
      </c>
      <c r="H21" s="5"/>
      <c r="I21" s="5">
        <f t="shared" si="3"/>
        <v>-1.2420954663485213</v>
      </c>
      <c r="J21" s="5">
        <f t="shared" si="4"/>
        <v>0.19063342302393002</v>
      </c>
      <c r="K21" s="5"/>
      <c r="L21" s="5"/>
      <c r="M21" s="5"/>
      <c r="N21" s="5"/>
      <c r="O21" s="5"/>
      <c r="P21" s="18">
        <f>IF($T$10=1,A3,A10)</f>
        <v>0.7999999999999998</v>
      </c>
      <c r="Q21" s="18">
        <f>IF($T$10=1,B3,B10)</f>
        <v>-3</v>
      </c>
      <c r="R21" s="18">
        <f>IF($T$10=1,C3,C10)</f>
        <v>1.2000000000000002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6">
        <f>-B8*C15+C8*B15</f>
        <v>4.800000000000001</v>
      </c>
      <c r="B22" s="8">
        <f>-C8*A15+A8*C15</f>
        <v>4.4</v>
      </c>
      <c r="C22" s="8">
        <f>-A8*B15+B8*A15</f>
        <v>7.800000000000001</v>
      </c>
      <c r="D22" s="7" t="s">
        <v>16</v>
      </c>
      <c r="E22" s="5">
        <f t="shared" si="6"/>
        <v>4.983486359423547</v>
      </c>
      <c r="F22" s="5">
        <f t="shared" si="7"/>
        <v>-4.1910456577612525</v>
      </c>
      <c r="G22" s="5">
        <f t="shared" si="8"/>
        <v>7.800000000000001</v>
      </c>
      <c r="H22" s="5"/>
      <c r="I22" s="5">
        <f t="shared" si="3"/>
        <v>0.9524363245799149</v>
      </c>
      <c r="J22" s="5">
        <f t="shared" si="4"/>
        <v>6.309342601981174</v>
      </c>
      <c r="K22" s="5"/>
      <c r="L22" s="5"/>
      <c r="M22" s="5"/>
      <c r="N22" s="5"/>
      <c r="O22" s="5"/>
      <c r="P22" s="1"/>
      <c r="Q22" s="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6">
        <v>0</v>
      </c>
      <c r="B23" s="8">
        <v>0</v>
      </c>
      <c r="C23" s="8">
        <v>0</v>
      </c>
      <c r="D23" s="7"/>
      <c r="E23" s="5">
        <f t="shared" si="6"/>
        <v>0</v>
      </c>
      <c r="F23" s="5">
        <f t="shared" si="7"/>
        <v>0</v>
      </c>
      <c r="G23" s="5">
        <f t="shared" si="8"/>
        <v>0</v>
      </c>
      <c r="H23" s="5"/>
      <c r="I23" s="5">
        <f t="shared" si="3"/>
        <v>0</v>
      </c>
      <c r="J23" s="5">
        <f t="shared" si="4"/>
        <v>0</v>
      </c>
      <c r="K23" s="5"/>
      <c r="L23" s="5"/>
      <c r="M23" s="5"/>
      <c r="N23" s="5"/>
      <c r="O23" s="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6">
        <f>A3</f>
        <v>0.7999999999999998</v>
      </c>
      <c r="B24" s="8">
        <f>B3</f>
        <v>-3</v>
      </c>
      <c r="C24" s="8">
        <f>C3</f>
        <v>1.2000000000000002</v>
      </c>
      <c r="D24" s="7"/>
      <c r="E24" s="5">
        <f t="shared" si="6"/>
        <v>-2.8714379837567456</v>
      </c>
      <c r="F24" s="5">
        <f t="shared" si="7"/>
        <v>-1.1810350991562415</v>
      </c>
      <c r="G24" s="5">
        <f t="shared" si="8"/>
        <v>1.2000000000000002</v>
      </c>
      <c r="H24" s="5"/>
      <c r="I24" s="5">
        <f t="shared" si="3"/>
        <v>-2.932698217704111</v>
      </c>
      <c r="J24" s="5">
        <f t="shared" si="4"/>
        <v>1.4264128744008269</v>
      </c>
      <c r="K24" s="5"/>
      <c r="L24" s="5"/>
      <c r="M24" s="5"/>
      <c r="N24" s="5"/>
      <c r="O24" s="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6">
        <f>A17</f>
        <v>-2.2</v>
      </c>
      <c r="B25" s="8">
        <f>B17</f>
        <v>-1.5</v>
      </c>
      <c r="C25" s="8">
        <f>C17</f>
        <v>2.2</v>
      </c>
      <c r="D25" s="7"/>
      <c r="E25" s="5">
        <f t="shared" si="6"/>
        <v>-1.7717649220863243</v>
      </c>
      <c r="F25" s="5">
        <f t="shared" si="7"/>
        <v>1.9876742843998463</v>
      </c>
      <c r="G25" s="5">
        <f t="shared" si="8"/>
        <v>2.2</v>
      </c>
      <c r="H25" s="5"/>
      <c r="I25" s="5">
        <f t="shared" si="3"/>
        <v>-0.008700432579081183</v>
      </c>
      <c r="J25" s="5">
        <f t="shared" si="4"/>
        <v>2.7950117339998686</v>
      </c>
      <c r="K25" s="5"/>
      <c r="L25" s="5"/>
      <c r="M25" s="5"/>
      <c r="N25" s="5"/>
      <c r="O25" s="5"/>
      <c r="P25" s="1"/>
      <c r="Q25" s="1"/>
      <c r="R25" s="1"/>
      <c r="S25" s="1"/>
      <c r="T25" s="1"/>
      <c r="U25" s="1"/>
      <c r="V25" s="1"/>
      <c r="W25" s="1"/>
      <c r="X25" s="1" t="s">
        <v>24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6">
        <f>A10</f>
        <v>-3</v>
      </c>
      <c r="B26" s="8">
        <f>B10</f>
        <v>1.5</v>
      </c>
      <c r="C26" s="8">
        <f>C10</f>
        <v>1</v>
      </c>
      <c r="D26" s="7"/>
      <c r="E26" s="5">
        <f t="shared" si="6"/>
        <v>1.0996730616704213</v>
      </c>
      <c r="F26" s="5">
        <f t="shared" si="7"/>
        <v>3.1687093835560876</v>
      </c>
      <c r="G26" s="5">
        <f t="shared" si="8"/>
        <v>1</v>
      </c>
      <c r="H26" s="5"/>
      <c r="I26" s="5">
        <f t="shared" si="3"/>
        <v>2.92399778512503</v>
      </c>
      <c r="J26" s="5">
        <f t="shared" si="4"/>
        <v>1.3685988595990415</v>
      </c>
      <c r="K26" s="5"/>
      <c r="L26" s="5"/>
      <c r="M26" s="5"/>
      <c r="N26" s="5"/>
      <c r="O26" s="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6">
        <v>0</v>
      </c>
      <c r="B27" s="6">
        <v>0</v>
      </c>
      <c r="C27" s="8">
        <v>8</v>
      </c>
      <c r="D27" s="9" t="s">
        <v>3</v>
      </c>
      <c r="E27" s="5">
        <f t="shared" si="6"/>
        <v>0</v>
      </c>
      <c r="F27" s="5">
        <f t="shared" si="7"/>
        <v>0</v>
      </c>
      <c r="G27" s="5">
        <f t="shared" si="8"/>
        <v>8</v>
      </c>
      <c r="H27" s="5"/>
      <c r="I27" s="5">
        <f t="shared" si="3"/>
        <v>-1.1622795004415517E-16</v>
      </c>
      <c r="J27" s="5">
        <f t="shared" si="4"/>
        <v>7.968770747558686</v>
      </c>
      <c r="K27" s="5"/>
      <c r="L27" s="5"/>
      <c r="M27" s="5"/>
      <c r="N27" s="5"/>
      <c r="O27" s="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6">
        <v>0</v>
      </c>
      <c r="B28" s="6">
        <v>0</v>
      </c>
      <c r="C28" s="8">
        <v>-8</v>
      </c>
      <c r="D28" s="7"/>
      <c r="E28" s="7">
        <f t="shared" si="6"/>
        <v>0</v>
      </c>
      <c r="F28" s="5">
        <f t="shared" si="7"/>
        <v>0</v>
      </c>
      <c r="G28" s="5">
        <f t="shared" si="8"/>
        <v>-8</v>
      </c>
      <c r="H28" s="5"/>
      <c r="I28" s="5">
        <f t="shared" si="3"/>
        <v>1.1622795004415517E-16</v>
      </c>
      <c r="J28" s="5">
        <f t="shared" si="4"/>
        <v>-7.968770747558686</v>
      </c>
      <c r="K28" s="5"/>
      <c r="L28" s="5"/>
      <c r="M28" s="5"/>
      <c r="N28" s="5"/>
      <c r="O28" s="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0" t="s">
        <v>15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6">
        <v>7</v>
      </c>
      <c r="B29" s="6">
        <v>0</v>
      </c>
      <c r="C29" s="8">
        <v>0</v>
      </c>
      <c r="D29" s="7" t="s">
        <v>1</v>
      </c>
      <c r="E29" s="7">
        <f t="shared" si="6"/>
        <v>0.9047390428675619</v>
      </c>
      <c r="F29" s="5">
        <f t="shared" si="7"/>
        <v>-6.941285706863757</v>
      </c>
      <c r="G29" s="5">
        <f t="shared" si="8"/>
        <v>0</v>
      </c>
      <c r="H29" s="5"/>
      <c r="I29" s="5">
        <f t="shared" si="3"/>
        <v>-3.924438743811853</v>
      </c>
      <c r="J29" s="5">
        <f t="shared" si="4"/>
        <v>-1.3139838580823167</v>
      </c>
      <c r="K29" s="5"/>
      <c r="L29" s="5"/>
      <c r="M29" s="5"/>
      <c r="N29" s="5"/>
      <c r="O29" s="5"/>
      <c r="P29" s="5"/>
      <c r="Q29" s="5"/>
      <c r="R29" s="1"/>
      <c r="S29" s="1"/>
      <c r="T29" s="1"/>
      <c r="U29" s="1"/>
      <c r="V29" s="1" t="s">
        <v>17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6">
        <v>-7</v>
      </c>
      <c r="B30" s="6">
        <v>0</v>
      </c>
      <c r="C30" s="8">
        <v>0</v>
      </c>
      <c r="D30" s="9"/>
      <c r="E30" s="7">
        <f t="shared" si="6"/>
        <v>-0.9047390428675619</v>
      </c>
      <c r="F30" s="5">
        <f t="shared" si="7"/>
        <v>6.941285706863757</v>
      </c>
      <c r="G30" s="5">
        <f t="shared" si="8"/>
        <v>0</v>
      </c>
      <c r="H30" s="5"/>
      <c r="I30" s="5">
        <f t="shared" si="3"/>
        <v>3.924438743811853</v>
      </c>
      <c r="J30" s="5">
        <f t="shared" si="4"/>
        <v>1.3139838580823167</v>
      </c>
      <c r="K30" s="5"/>
      <c r="L30" s="5"/>
      <c r="M30" s="5"/>
      <c r="N30" s="5"/>
      <c r="O30" s="5"/>
      <c r="P30" s="5"/>
      <c r="Q30" s="5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6">
        <v>0</v>
      </c>
      <c r="B31" s="6">
        <v>-6</v>
      </c>
      <c r="C31" s="8">
        <v>0</v>
      </c>
      <c r="D31" s="7" t="s">
        <v>2</v>
      </c>
      <c r="E31" s="7">
        <f t="shared" si="6"/>
        <v>-5.949673463026077</v>
      </c>
      <c r="F31" s="5">
        <f t="shared" si="7"/>
        <v>-0.775490608172196</v>
      </c>
      <c r="G31" s="5">
        <f t="shared" si="8"/>
        <v>0</v>
      </c>
      <c r="H31" s="5"/>
      <c r="I31" s="5">
        <f t="shared" si="3"/>
        <v>-4.968381865394085</v>
      </c>
      <c r="J31" s="5">
        <f t="shared" si="4"/>
        <v>0.7625336920957201</v>
      </c>
      <c r="K31" s="5"/>
      <c r="L31" s="5"/>
      <c r="M31" s="5"/>
      <c r="N31" s="5"/>
      <c r="O31" s="5"/>
      <c r="P31" s="5"/>
      <c r="Q31" s="5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6">
        <v>0</v>
      </c>
      <c r="B32" s="6">
        <v>6</v>
      </c>
      <c r="C32" s="8">
        <v>0</v>
      </c>
      <c r="D32" s="7"/>
      <c r="E32" s="7">
        <f t="shared" si="6"/>
        <v>5.949673463026077</v>
      </c>
      <c r="F32" s="5">
        <f t="shared" si="7"/>
        <v>0.775490608172196</v>
      </c>
      <c r="G32" s="5">
        <f t="shared" si="8"/>
        <v>0</v>
      </c>
      <c r="H32" s="5"/>
      <c r="I32" s="5">
        <f t="shared" si="3"/>
        <v>4.968381865394085</v>
      </c>
      <c r="J32" s="5">
        <f t="shared" si="4"/>
        <v>-0.7625336920957201</v>
      </c>
      <c r="K32" s="5"/>
      <c r="L32" s="5"/>
      <c r="M32" s="5"/>
      <c r="N32" s="5"/>
      <c r="O32" s="5"/>
      <c r="P32" s="5"/>
      <c r="Q32" s="5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6"/>
      <c r="B33" s="6"/>
      <c r="C33" s="6"/>
      <c r="D33" s="7"/>
      <c r="E33" s="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6"/>
      <c r="B34" s="6"/>
      <c r="C34" s="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"/>
      <c r="Q34" s="1"/>
      <c r="R34" s="1"/>
      <c r="S34" s="2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30:40" ht="12.75"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30:40" ht="12.75"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Günter Roolfs</cp:lastModifiedBy>
  <dcterms:created xsi:type="dcterms:W3CDTF">2002-03-22T15:20:18Z</dcterms:created>
  <dcterms:modified xsi:type="dcterms:W3CDTF">2005-05-16T09:20:10Z</dcterms:modified>
  <cp:category/>
  <cp:version/>
  <cp:contentType/>
  <cp:contentStatus/>
</cp:coreProperties>
</file>